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glaeseo\Desktop\"/>
    </mc:Choice>
  </mc:AlternateContent>
  <workbookProtection workbookAlgorithmName="SHA-512" workbookHashValue="CELrrwQWg5TfBeJYIjQsnYX4Smn9cleGR5p0Mp3mHH/8/N4DdZuCWD+5kRBOfDJGfj8IhU2VdieDXlxc/5ySdw==" workbookSaltValue="Q0KwUdeHR2UuBuB7Vm0wOg==" workbookSpinCount="100000" lockStructure="1"/>
  <bookViews>
    <workbookView xWindow="0" yWindow="0" windowWidth="28800" windowHeight="14295"/>
  </bookViews>
  <sheets>
    <sheet name="Berechnung_Umlage" sheetId="1" r:id="rId1"/>
    <sheet name="Liste" sheetId="5" state="hidden" r:id="rId2"/>
  </sheets>
  <externalReferences>
    <externalReference r:id="rId3"/>
  </externalReferences>
  <definedNames>
    <definedName name="_xlnm.Print_Area" localSheetId="0">Berechnung_Umlage!$B$2:$H$37</definedName>
    <definedName name="Institutionskennzeichen">'[1]Copy &amp; Paste'!$G$13</definedName>
    <definedName name="Ort">'[1]Seite 1'!$D$8</definedName>
    <definedName name="PLZ">'[1]Seite 1'!$C$8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  <c r="G15" i="1" s="1"/>
  <c r="G11" i="1"/>
  <c r="G10" i="1"/>
  <c r="G29" i="1" s="1"/>
  <c r="G24" i="1"/>
  <c r="G34" i="1"/>
  <c r="G36" i="1" l="1"/>
  <c r="G16" i="1"/>
  <c r="G26" i="1"/>
  <c r="G32" i="1"/>
</calcChain>
</file>

<file path=xl/sharedStrings.xml><?xml version="1.0" encoding="utf-8"?>
<sst xmlns="http://schemas.openxmlformats.org/spreadsheetml/2006/main" count="33" uniqueCount="32">
  <si>
    <t>Finanzierungsjahr 2024</t>
  </si>
  <si>
    <t>Vorabberechnung des Umlagebetrags und des berechnungstäglichen Vergütungszuschlags zur Refinanzierung des Umlagebetrags 2024</t>
  </si>
  <si>
    <t xml:space="preserve">Vorzuhaltende Pflegefachkräfte gemäß </t>
  </si>
  <si>
    <t>Eingabe erforderlich</t>
  </si>
  <si>
    <t xml:space="preserve">Vergütungsvereinbarung zum 01.05.2023/ zum Zeitpunkt der Inbetriebnahme </t>
  </si>
  <si>
    <t>automatische Berechnung</t>
  </si>
  <si>
    <t>Inkrafttreten des Versorgungsvertrags</t>
  </si>
  <si>
    <t>Gesamt-VZÄ stationär (01.05.GJ)</t>
  </si>
  <si>
    <t>Finanzierungsanteil stationär</t>
  </si>
  <si>
    <t>Tag</t>
  </si>
  <si>
    <t>Monat</t>
  </si>
  <si>
    <t>Jahr</t>
  </si>
  <si>
    <t>Monatsnummer</t>
  </si>
  <si>
    <t>Monatstage</t>
  </si>
  <si>
    <t>Erster Monat berechnen</t>
  </si>
  <si>
    <t>Anz Tage 1. Monat</t>
  </si>
  <si>
    <t>zu berücksichtigende Tage im ersten Monat</t>
  </si>
  <si>
    <t>Anzahl der vollen Monate</t>
  </si>
  <si>
    <t>aktuelle Platzzahl lt. Versorgungsvertrag</t>
  </si>
  <si>
    <t>Einrichtungart</t>
  </si>
  <si>
    <t>vollst. Einrichtung</t>
  </si>
  <si>
    <t>fiktive Jahresumlage 2024 (12 Monate)</t>
  </si>
  <si>
    <t>tatsächliche Jahresumlage 2024</t>
  </si>
  <si>
    <t>(ab Inkrafttreten des Versorgungsvertrags)</t>
  </si>
  <si>
    <t>voraussichtlicher Umlagebetrag im 1. Monat</t>
  </si>
  <si>
    <t>(wenn der Versorgungsvertrag nach dem Ersten eines Monats in Kraft tritt)</t>
  </si>
  <si>
    <t>voraussichtlicher monatlicher Umlagebetrag</t>
  </si>
  <si>
    <t>Berechnungstage im gesamten Jahr 2024</t>
  </si>
  <si>
    <t xml:space="preserve">berechnungstäglicher Vergütungszuschlag </t>
  </si>
  <si>
    <t>Einrichtungsarten</t>
  </si>
  <si>
    <t>Kurzzeitpflege</t>
  </si>
  <si>
    <t>Tagespflege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</si>
</sst>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10"/>
      <name val="Arial"/>
      <family val="2"/>
    </font>
    <font>
      <sz val="12"/>
      <color theme="1"/>
      <name val="Arial Black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14" fontId="3" fillId="2" borderId="0" xfId="0" applyNumberFormat="1" applyFont="1" applyFill="1" applyAlignment="1" applyProtection="1">
      <alignment horizontal="right" vertical="center" wrapText="1"/>
      <protection locked="0"/>
    </xf>
    <xf numFmtId="2" fontId="3" fillId="2" borderId="0" xfId="0" applyNumberFormat="1" applyFont="1" applyFill="1" applyAlignment="1" applyProtection="1">
      <alignment horizontal="right" vertical="center" wrapText="1"/>
      <protection locked="0"/>
    </xf>
    <xf numFmtId="1" fontId="3" fillId="2" borderId="0" xfId="0" applyNumberFormat="1" applyFont="1" applyFill="1" applyAlignment="1" applyProtection="1">
      <alignment horizontal="right" vertical="center" wrapText="1"/>
      <protection locked="0"/>
    </xf>
    <xf numFmtId="44" fontId="3" fillId="2" borderId="0" xfId="2" applyFont="1" applyFill="1" applyAlignment="1" applyProtection="1">
      <alignment horizontal="right" vertical="center" wrapText="1"/>
      <protection locked="0"/>
    </xf>
    <xf numFmtId="0" fontId="3" fillId="3" borderId="6" xfId="0" applyFont="1" applyFill="1" applyBorder="1" applyProtection="1">
      <protection locked="0"/>
    </xf>
    <xf numFmtId="14" fontId="3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4" fillId="0" borderId="4" xfId="0" applyFont="1" applyBorder="1" applyProtection="1">
      <protection locked="0"/>
    </xf>
    <xf numFmtId="0" fontId="3" fillId="0" borderId="1" xfId="0" applyFont="1" applyBorder="1" applyAlignment="1">
      <alignment vertical="top"/>
    </xf>
    <xf numFmtId="0" fontId="3" fillId="0" borderId="2" xfId="0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4" borderId="0" xfId="0" applyFont="1" applyFill="1"/>
    <xf numFmtId="0" fontId="3" fillId="3" borderId="0" xfId="0" applyFont="1" applyFill="1"/>
    <xf numFmtId="14" fontId="3" fillId="0" borderId="0" xfId="0" applyNumberFormat="1" applyFont="1" applyAlignment="1">
      <alignment horizontal="right" vertical="center" wrapText="1"/>
    </xf>
    <xf numFmtId="14" fontId="3" fillId="0" borderId="0" xfId="0" applyNumberFormat="1" applyFont="1"/>
    <xf numFmtId="0" fontId="4" fillId="0" borderId="4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6" fillId="4" borderId="6" xfId="0" applyNumberFormat="1" applyFont="1" applyFill="1" applyBorder="1"/>
    <xf numFmtId="0" fontId="3" fillId="0" borderId="5" xfId="0" applyFont="1" applyBorder="1" applyAlignment="1">
      <alignment wrapText="1"/>
    </xf>
    <xf numFmtId="164" fontId="6" fillId="0" borderId="0" xfId="0" applyNumberFormat="1" applyFont="1"/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4" fontId="6" fillId="4" borderId="6" xfId="2" applyFont="1" applyFill="1" applyBorder="1"/>
    <xf numFmtId="0" fontId="4" fillId="0" borderId="4" xfId="0" applyFont="1" applyBorder="1"/>
    <xf numFmtId="3" fontId="3" fillId="4" borderId="6" xfId="0" applyNumberFormat="1" applyFont="1" applyFill="1" applyBorder="1"/>
    <xf numFmtId="164" fontId="1" fillId="4" borderId="10" xfId="0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3">
    <cellStyle name="Standard" xfId="0" builtinId="0"/>
    <cellStyle name="Standard 4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0</xdr:row>
      <xdr:rowOff>28575</xdr:rowOff>
    </xdr:from>
    <xdr:to>
      <xdr:col>7</xdr:col>
      <xdr:colOff>679323</xdr:colOff>
      <xdr:row>0</xdr:row>
      <xdr:rowOff>847725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93" b="17886"/>
        <a:stretch/>
      </xdr:blipFill>
      <xdr:spPr>
        <a:xfrm>
          <a:off x="5962650" y="28575"/>
          <a:ext cx="2822448" cy="81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B\Finanz\Einr_TP_Einzeln\L&#252;denscheid%20TP\Verg&#252;tung\2019\ERGEBNIS\58511_L&#252;denscheid_Johanniter%20TP%20L&#252;denscheid_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"/>
      <sheetName val="Copy &amp; Paste"/>
      <sheetName val="Seite 1"/>
      <sheetName val="Belegung"/>
      <sheetName val="Personalkosten"/>
      <sheetName val="Sachkosten"/>
      <sheetName val="Berechnungen"/>
      <sheetName val="Ergebnis"/>
      <sheetName val="Pauschale"/>
      <sheetName val="§ 43b Übersicht + Berechnung"/>
      <sheetName val="§ 43b Nachweis"/>
      <sheetName val="§ 43b Angebotsprotokoll"/>
      <sheetName val="§ 43b Ergebnis"/>
      <sheetName val="Teilnehmerliste"/>
      <sheetName val="Protokoll"/>
      <sheetName val="Vorab"/>
      <sheetName val="VV"/>
      <sheetName val="DB"/>
      <sheetName val="vdek"/>
      <sheetName val="Abschlussarbeiten"/>
      <sheetName val="LWL örtl. Träger"/>
      <sheetName val="LWL Pflegekassen"/>
      <sheetName val="LWL Träger"/>
    </sheetNames>
    <sheetDataSet>
      <sheetData sheetId="0"/>
      <sheetData sheetId="1">
        <row r="10">
          <cell r="B10" t="str">
            <v>x</v>
          </cell>
        </row>
        <row r="13">
          <cell r="G13">
            <v>510599559</v>
          </cell>
        </row>
      </sheetData>
      <sheetData sheetId="2">
        <row r="8">
          <cell r="C8">
            <v>58511</v>
          </cell>
          <cell r="D8" t="str">
            <v>Lüdenscheid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T37"/>
  <sheetViews>
    <sheetView showGridLines="0" tabSelected="1" zoomScaleNormal="100" workbookViewId="0">
      <selection activeCell="L21" sqref="L21"/>
    </sheetView>
  </sheetViews>
  <sheetFormatPr baseColWidth="10" defaultColWidth="11.42578125" defaultRowHeight="18.75" x14ac:dyDescent="0.4"/>
  <cols>
    <col min="1" max="1" width="11.42578125" style="8"/>
    <col min="2" max="3" width="15.7109375" style="8" customWidth="1"/>
    <col min="4" max="4" width="20" style="8" customWidth="1"/>
    <col min="5" max="5" width="15.7109375" style="8" customWidth="1"/>
    <col min="6" max="6" width="20" style="8" customWidth="1"/>
    <col min="7" max="7" width="23" style="8" customWidth="1"/>
    <col min="8" max="8" width="11.42578125" style="8"/>
    <col min="9" max="9" width="0" style="8" hidden="1" customWidth="1"/>
    <col min="10" max="11" width="11.42578125" style="8" hidden="1" customWidth="1"/>
    <col min="12" max="16384" width="11.42578125" style="8"/>
  </cols>
  <sheetData>
    <row r="1" spans="2:20" s="19" customFormat="1" ht="67.5" customHeight="1" x14ac:dyDescent="0.4">
      <c r="B1" s="17" t="s">
        <v>0</v>
      </c>
      <c r="C1" s="18"/>
      <c r="D1" s="46"/>
      <c r="E1" s="46"/>
      <c r="F1" s="46"/>
      <c r="G1" s="46"/>
      <c r="H1" s="47"/>
    </row>
    <row r="2" spans="2:20" s="19" customFormat="1" ht="69" customHeight="1" x14ac:dyDescent="0.45">
      <c r="B2" s="48" t="s">
        <v>1</v>
      </c>
      <c r="C2" s="49"/>
      <c r="D2" s="49"/>
      <c r="E2" s="49"/>
      <c r="F2" s="49"/>
      <c r="G2" s="49"/>
      <c r="H2" s="50"/>
      <c r="I2" s="20"/>
      <c r="J2" s="20"/>
      <c r="K2" s="20"/>
      <c r="L2" s="20"/>
      <c r="M2" s="20"/>
    </row>
    <row r="3" spans="2:20" s="19" customFormat="1" x14ac:dyDescent="0.4">
      <c r="B3" s="21"/>
      <c r="E3" s="22"/>
      <c r="F3" s="22"/>
      <c r="G3" s="22"/>
      <c r="H3" s="23"/>
    </row>
    <row r="4" spans="2:20" x14ac:dyDescent="0.4">
      <c r="B4" s="55" t="s">
        <v>2</v>
      </c>
      <c r="C4" s="56"/>
      <c r="D4" s="56"/>
      <c r="E4" s="9"/>
      <c r="F4" s="9"/>
      <c r="G4" s="5"/>
      <c r="H4" s="10"/>
      <c r="I4" s="19"/>
      <c r="J4" s="19"/>
      <c r="K4" s="19"/>
      <c r="L4" s="27"/>
      <c r="M4" s="19" t="s">
        <v>3</v>
      </c>
      <c r="N4" s="19"/>
      <c r="O4" s="19"/>
    </row>
    <row r="5" spans="2:20" s="19" customFormat="1" ht="36" customHeight="1" x14ac:dyDescent="0.4">
      <c r="B5" s="57" t="s">
        <v>4</v>
      </c>
      <c r="C5" s="58"/>
      <c r="D5" s="58"/>
      <c r="E5" s="22"/>
      <c r="F5" s="22"/>
      <c r="H5" s="23"/>
    </row>
    <row r="6" spans="2:20" s="19" customFormat="1" x14ac:dyDescent="0.4">
      <c r="B6" s="24"/>
      <c r="C6" s="25"/>
      <c r="D6" s="25"/>
      <c r="E6" s="22"/>
      <c r="F6" s="22"/>
      <c r="H6" s="23"/>
      <c r="L6" s="26"/>
      <c r="M6" s="19" t="s">
        <v>5</v>
      </c>
    </row>
    <row r="7" spans="2:20" x14ac:dyDescent="0.4">
      <c r="B7" s="55" t="s">
        <v>6</v>
      </c>
      <c r="C7" s="56"/>
      <c r="D7" s="56"/>
      <c r="F7" s="13"/>
      <c r="G7" s="6"/>
      <c r="H7" s="10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2:20" hidden="1" x14ac:dyDescent="0.4">
      <c r="B8" s="11"/>
      <c r="C8" s="12"/>
      <c r="D8" s="12"/>
      <c r="E8" s="14" t="s">
        <v>7</v>
      </c>
      <c r="F8" s="13"/>
      <c r="G8" s="2">
        <v>41333.5</v>
      </c>
      <c r="H8" s="10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2:20" hidden="1" x14ac:dyDescent="0.4">
      <c r="B9" s="11"/>
      <c r="C9" s="12"/>
      <c r="D9" s="12"/>
      <c r="E9" s="14" t="s">
        <v>8</v>
      </c>
      <c r="F9" s="13"/>
      <c r="G9" s="4">
        <v>391716662.82999998</v>
      </c>
      <c r="H9" s="10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2:20" hidden="1" x14ac:dyDescent="0.4">
      <c r="B10" s="11"/>
      <c r="C10" s="12"/>
      <c r="D10" s="12"/>
      <c r="E10" s="13" t="s">
        <v>9</v>
      </c>
      <c r="F10" s="15"/>
      <c r="G10" s="3">
        <f>DAY(G7)</f>
        <v>0</v>
      </c>
      <c r="H10" s="10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2:20" hidden="1" x14ac:dyDescent="0.4">
      <c r="B11" s="11"/>
      <c r="C11" s="12"/>
      <c r="D11" s="12"/>
      <c r="E11" s="59" t="s">
        <v>10</v>
      </c>
      <c r="F11" s="59"/>
      <c r="G11" s="3">
        <f>MONTH(G7)</f>
        <v>1</v>
      </c>
      <c r="H11" s="10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2:20" ht="57" hidden="1" customHeight="1" x14ac:dyDescent="0.4">
      <c r="B12" s="11"/>
      <c r="C12" s="12"/>
      <c r="D12" s="12"/>
      <c r="E12" s="59" t="s">
        <v>11</v>
      </c>
      <c r="F12" s="59"/>
      <c r="G12" s="3">
        <f>YEAR(G7)</f>
        <v>1900</v>
      </c>
      <c r="H12" s="10"/>
      <c r="I12" s="19"/>
      <c r="J12" s="45" t="s">
        <v>12</v>
      </c>
      <c r="K12" s="45" t="s">
        <v>13</v>
      </c>
      <c r="L12" s="19"/>
      <c r="M12" s="19"/>
      <c r="N12" s="19"/>
      <c r="O12" s="19"/>
      <c r="P12" s="19"/>
      <c r="Q12" s="19"/>
      <c r="R12" s="19"/>
      <c r="S12" s="19"/>
      <c r="T12" s="19"/>
    </row>
    <row r="13" spans="2:20" hidden="1" x14ac:dyDescent="0.4">
      <c r="B13" s="11"/>
      <c r="C13" s="12"/>
      <c r="D13" s="12"/>
      <c r="E13" s="59" t="s">
        <v>14</v>
      </c>
      <c r="F13" s="59"/>
      <c r="G13" s="1" t="str">
        <f>IF(AND(G12=2024,G10&gt;1),"rechnen","volle Monate")</f>
        <v>volle Monate</v>
      </c>
      <c r="H13" s="10"/>
      <c r="I13" s="19"/>
      <c r="J13">
        <v>1</v>
      </c>
      <c r="K13">
        <v>31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2:20" hidden="1" x14ac:dyDescent="0.4">
      <c r="B14" s="11"/>
      <c r="C14" s="12"/>
      <c r="D14" s="12"/>
      <c r="E14" s="60" t="s">
        <v>15</v>
      </c>
      <c r="F14" s="60"/>
      <c r="G14" s="3" t="b">
        <f>IF(G13="rechnen",(VLOOKUP(G11,J13:K30,2,FALSE)))</f>
        <v>0</v>
      </c>
      <c r="H14" s="10"/>
      <c r="I14" s="19"/>
      <c r="J14"/>
      <c r="K14"/>
      <c r="L14" s="19"/>
      <c r="M14" s="19"/>
      <c r="N14" s="19"/>
      <c r="O14" s="19"/>
      <c r="P14" s="19"/>
      <c r="Q14" s="19"/>
      <c r="R14" s="19"/>
      <c r="S14" s="19"/>
      <c r="T14" s="19"/>
    </row>
    <row r="15" spans="2:20" hidden="1" x14ac:dyDescent="0.4">
      <c r="B15" s="11"/>
      <c r="C15" s="12"/>
      <c r="D15" s="12"/>
      <c r="E15" s="59" t="s">
        <v>16</v>
      </c>
      <c r="F15" s="59"/>
      <c r="G15" s="3" t="str">
        <f>IF(G14&lt;&gt;FALSE,G14-G10+1,"")</f>
        <v/>
      </c>
      <c r="H15" s="10"/>
      <c r="I15" s="19"/>
      <c r="J15"/>
      <c r="K15"/>
      <c r="L15" s="19"/>
      <c r="M15" s="19"/>
      <c r="N15" s="19"/>
      <c r="O15" s="19"/>
      <c r="P15" s="19"/>
      <c r="Q15" s="19"/>
      <c r="R15" s="19"/>
      <c r="S15" s="19"/>
      <c r="T15" s="19"/>
    </row>
    <row r="16" spans="2:20" hidden="1" x14ac:dyDescent="0.4">
      <c r="B16" s="11"/>
      <c r="C16" s="12"/>
      <c r="D16" s="12"/>
      <c r="E16" s="59" t="s">
        <v>17</v>
      </c>
      <c r="F16" s="59"/>
      <c r="G16" s="3">
        <f>IF(OR(G12&lt;&gt;2024,(AND(G11=1,G10=1))),12,IF(G14=FALSE,(13-G11),(12-G11)))</f>
        <v>12</v>
      </c>
      <c r="H16" s="10"/>
      <c r="I16" s="19"/>
      <c r="J16">
        <v>2</v>
      </c>
      <c r="K16">
        <v>29</v>
      </c>
      <c r="L16" s="19"/>
      <c r="M16" s="19"/>
      <c r="N16" s="19"/>
      <c r="O16" s="19"/>
      <c r="P16" s="19"/>
      <c r="Q16" s="19"/>
      <c r="R16" s="19"/>
      <c r="S16" s="19"/>
      <c r="T16" s="19"/>
    </row>
    <row r="17" spans="2:20" s="19" customFormat="1" x14ac:dyDescent="0.4">
      <c r="B17" s="24"/>
      <c r="C17" s="25"/>
      <c r="D17" s="25"/>
      <c r="E17" s="22"/>
      <c r="F17" s="22"/>
      <c r="G17" s="28"/>
      <c r="H17" s="23"/>
      <c r="J17">
        <v>3</v>
      </c>
      <c r="K17">
        <v>31</v>
      </c>
    </row>
    <row r="18" spans="2:20" x14ac:dyDescent="0.4">
      <c r="B18" s="16" t="s">
        <v>18</v>
      </c>
      <c r="G18" s="5"/>
      <c r="H18" s="10"/>
      <c r="I18" s="19"/>
      <c r="J18">
        <v>4</v>
      </c>
      <c r="K18">
        <v>30</v>
      </c>
      <c r="L18" s="19"/>
      <c r="M18" s="19"/>
      <c r="N18" s="19"/>
      <c r="O18" s="19"/>
      <c r="P18" s="19"/>
      <c r="Q18" s="19"/>
      <c r="R18" s="19"/>
      <c r="S18" s="19"/>
      <c r="T18" s="19"/>
    </row>
    <row r="19" spans="2:20" s="19" customFormat="1" x14ac:dyDescent="0.4">
      <c r="B19" s="21"/>
      <c r="H19" s="23"/>
      <c r="J19">
        <v>5</v>
      </c>
      <c r="K19">
        <v>31</v>
      </c>
    </row>
    <row r="20" spans="2:20" x14ac:dyDescent="0.4">
      <c r="B20" s="16" t="s">
        <v>19</v>
      </c>
      <c r="G20" s="7" t="s">
        <v>20</v>
      </c>
      <c r="H20" s="10"/>
      <c r="I20" s="19"/>
      <c r="J20">
        <v>6</v>
      </c>
      <c r="K20">
        <v>30</v>
      </c>
      <c r="L20" s="19"/>
      <c r="M20" s="19"/>
      <c r="N20" s="19"/>
      <c r="O20" s="19"/>
      <c r="P20" s="19"/>
      <c r="Q20" s="19"/>
      <c r="R20" s="19"/>
      <c r="S20" s="19"/>
      <c r="T20" s="19"/>
    </row>
    <row r="21" spans="2:20" s="19" customFormat="1" x14ac:dyDescent="0.4">
      <c r="B21" s="24"/>
      <c r="C21" s="25"/>
      <c r="D21" s="25"/>
      <c r="E21" s="22"/>
      <c r="F21" s="22"/>
      <c r="G21" s="29"/>
      <c r="H21" s="23"/>
      <c r="J21"/>
      <c r="K21"/>
    </row>
    <row r="22" spans="2:20" s="19" customFormat="1" x14ac:dyDescent="0.4">
      <c r="B22" s="24"/>
      <c r="C22" s="25"/>
      <c r="D22" s="25"/>
      <c r="E22" s="22"/>
      <c r="F22" s="22"/>
      <c r="G22" s="29"/>
      <c r="H22" s="23"/>
      <c r="J22"/>
      <c r="K22"/>
    </row>
    <row r="23" spans="2:20" s="19" customFormat="1" x14ac:dyDescent="0.4">
      <c r="B23" s="24"/>
      <c r="C23" s="25"/>
      <c r="D23" s="25"/>
      <c r="E23" s="22"/>
      <c r="F23" s="22"/>
      <c r="G23" s="29"/>
      <c r="H23" s="23"/>
      <c r="J23"/>
      <c r="K23"/>
    </row>
    <row r="24" spans="2:20" s="19" customFormat="1" ht="19.5" x14ac:dyDescent="0.4">
      <c r="B24" s="53" t="s">
        <v>21</v>
      </c>
      <c r="C24" s="54"/>
      <c r="D24" s="54"/>
      <c r="E24" s="54"/>
      <c r="F24" s="32"/>
      <c r="G24" s="33">
        <f>ROUND((((G4/G8)*G9)/12),2)*12</f>
        <v>0</v>
      </c>
      <c r="H24" s="34"/>
      <c r="J24"/>
      <c r="K24"/>
    </row>
    <row r="25" spans="2:20" s="19" customFormat="1" ht="19.5" x14ac:dyDescent="0.4">
      <c r="B25" s="30"/>
      <c r="C25" s="31"/>
      <c r="D25" s="31"/>
      <c r="E25" s="31"/>
      <c r="F25" s="32"/>
      <c r="G25" s="35"/>
      <c r="H25" s="34"/>
      <c r="J25">
        <v>7</v>
      </c>
      <c r="K25">
        <v>31</v>
      </c>
    </row>
    <row r="26" spans="2:20" s="19" customFormat="1" ht="18" customHeight="1" x14ac:dyDescent="0.4">
      <c r="B26" s="51" t="s">
        <v>22</v>
      </c>
      <c r="C26" s="52"/>
      <c r="D26" s="52"/>
      <c r="E26" s="31"/>
      <c r="F26" s="32"/>
      <c r="G26" s="33">
        <f>IF(G13=FALSE,G16*G32,(G29+(G16*G32)))</f>
        <v>0</v>
      </c>
      <c r="H26" s="34"/>
      <c r="J26">
        <v>8</v>
      </c>
      <c r="K26">
        <v>31</v>
      </c>
    </row>
    <row r="27" spans="2:20" s="19" customFormat="1" ht="18" customHeight="1" x14ac:dyDescent="0.4">
      <c r="B27" s="61" t="s">
        <v>23</v>
      </c>
      <c r="C27" s="62"/>
      <c r="D27" s="62"/>
      <c r="E27" s="62"/>
      <c r="F27" s="32"/>
      <c r="H27" s="34"/>
      <c r="J27">
        <v>9</v>
      </c>
      <c r="K27">
        <v>30</v>
      </c>
    </row>
    <row r="28" spans="2:20" s="19" customFormat="1" ht="18" customHeight="1" x14ac:dyDescent="0.4">
      <c r="B28" s="36"/>
      <c r="C28" s="37"/>
      <c r="D28" s="37"/>
      <c r="E28" s="37"/>
      <c r="F28" s="32"/>
      <c r="G28" s="35"/>
      <c r="H28" s="34"/>
      <c r="J28">
        <v>10</v>
      </c>
      <c r="K28">
        <v>31</v>
      </c>
    </row>
    <row r="29" spans="2:20" s="19" customFormat="1" ht="19.5" x14ac:dyDescent="0.4">
      <c r="B29" s="51" t="s">
        <v>24</v>
      </c>
      <c r="C29" s="52"/>
      <c r="D29" s="52"/>
      <c r="E29" s="52"/>
      <c r="F29" s="32"/>
      <c r="G29" s="38">
        <f>ROUND(IF(G10&gt;1,(G32/G14)*G15,0),2)</f>
        <v>0</v>
      </c>
      <c r="H29" s="34"/>
      <c r="J29">
        <v>11</v>
      </c>
      <c r="K29">
        <v>30</v>
      </c>
    </row>
    <row r="30" spans="2:20" s="19" customFormat="1" ht="24" customHeight="1" x14ac:dyDescent="0.4">
      <c r="B30" s="61" t="s">
        <v>25</v>
      </c>
      <c r="C30" s="62"/>
      <c r="D30" s="62"/>
      <c r="E30" s="62"/>
      <c r="F30" s="32"/>
      <c r="H30" s="34"/>
      <c r="J30">
        <v>12</v>
      </c>
      <c r="K30">
        <v>31</v>
      </c>
    </row>
    <row r="31" spans="2:20" s="19" customFormat="1" ht="19.5" x14ac:dyDescent="0.4">
      <c r="B31" s="36"/>
      <c r="C31" s="37"/>
      <c r="D31" s="37"/>
      <c r="E31" s="31"/>
      <c r="F31" s="32"/>
      <c r="G31" s="35"/>
      <c r="H31" s="34"/>
    </row>
    <row r="32" spans="2:20" s="19" customFormat="1" ht="19.5" x14ac:dyDescent="0.4">
      <c r="B32" s="51" t="s">
        <v>26</v>
      </c>
      <c r="C32" s="52"/>
      <c r="D32" s="52"/>
      <c r="E32" s="52"/>
      <c r="F32" s="32"/>
      <c r="G32" s="33">
        <f>G24/12</f>
        <v>0</v>
      </c>
      <c r="H32" s="34"/>
    </row>
    <row r="33" spans="2:8" s="19" customFormat="1" ht="19.5" x14ac:dyDescent="0.4">
      <c r="B33" s="30"/>
      <c r="C33" s="31"/>
      <c r="D33" s="31"/>
      <c r="E33" s="31"/>
      <c r="F33" s="32"/>
      <c r="G33" s="35"/>
      <c r="H33" s="34"/>
    </row>
    <row r="34" spans="2:8" s="19" customFormat="1" x14ac:dyDescent="0.4">
      <c r="B34" s="39" t="s">
        <v>27</v>
      </c>
      <c r="G34" s="40">
        <f>(IF(G20="Kurzzeitpflege",365*G18*0.9,IF(G20="vollst. Einrichtung",365*G18*0.975,IF(G20="Tagespflege",250*G18*0.9))))</f>
        <v>0</v>
      </c>
      <c r="H34" s="23"/>
    </row>
    <row r="35" spans="2:8" s="19" customFormat="1" ht="19.5" thickBot="1" x14ac:dyDescent="0.45">
      <c r="B35" s="21"/>
      <c r="H35" s="23"/>
    </row>
    <row r="36" spans="2:8" s="19" customFormat="1" ht="23.25" thickBot="1" x14ac:dyDescent="0.5">
      <c r="B36" s="39" t="s">
        <v>28</v>
      </c>
      <c r="G36" s="41" t="e">
        <f>ROUND(G24/G34,2)</f>
        <v>#DIV/0!</v>
      </c>
      <c r="H36" s="23"/>
    </row>
    <row r="37" spans="2:8" s="19" customFormat="1" ht="19.5" thickBot="1" x14ac:dyDescent="0.45">
      <c r="B37" s="42"/>
      <c r="C37" s="43"/>
      <c r="D37" s="43"/>
      <c r="E37" s="43"/>
      <c r="F37" s="43"/>
      <c r="G37" s="43"/>
      <c r="H37" s="44"/>
    </row>
  </sheetData>
  <sheetProtection algorithmName="SHA-512" hashValue="aO0OI53qWPFYSq3azP5FuwkhWp9Ej2ChW2vK175QWT83fAvwYMKZeonbdMxdwYVmMBbNcdLdjMJ8ohKob5WJ9Q==" saltValue="071wuZ1cGkGFi+U8O0xrOw==" spinCount="100000" sheet="1" objects="1" scenarios="1"/>
  <mergeCells count="17">
    <mergeCell ref="E16:F16"/>
    <mergeCell ref="D1:H1"/>
    <mergeCell ref="B2:H2"/>
    <mergeCell ref="B32:E32"/>
    <mergeCell ref="B24:E24"/>
    <mergeCell ref="B4:D4"/>
    <mergeCell ref="B5:D5"/>
    <mergeCell ref="E13:F13"/>
    <mergeCell ref="E15:F15"/>
    <mergeCell ref="E14:F14"/>
    <mergeCell ref="B26:D26"/>
    <mergeCell ref="B7:D7"/>
    <mergeCell ref="B30:E30"/>
    <mergeCell ref="B29:E29"/>
    <mergeCell ref="B27:E27"/>
    <mergeCell ref="E12:F12"/>
    <mergeCell ref="E11:F11"/>
  </mergeCell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Liste!$A$3:$A$5</xm:f>
          </x14:formula1>
          <xm:sqref>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5"/>
  <sheetViews>
    <sheetView workbookViewId="0">
      <selection activeCell="E1" sqref="E1"/>
    </sheetView>
  </sheetViews>
  <sheetFormatPr baseColWidth="10" defaultColWidth="11.42578125" defaultRowHeight="15" x14ac:dyDescent="0.25"/>
  <sheetData>
    <row r="1" spans="1:1" x14ac:dyDescent="0.25">
      <c r="A1" t="s">
        <v>29</v>
      </c>
    </row>
    <row r="3" spans="1:1" x14ac:dyDescent="0.25">
      <c r="A3" t="s">
        <v>20</v>
      </c>
    </row>
    <row r="4" spans="1:1" x14ac:dyDescent="0.25">
      <c r="A4" t="s">
        <v>30</v>
      </c>
    </row>
    <row r="5" spans="1:1" x14ac:dyDescent="0.25">
      <c r="A5" t="s">
        <v>31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B0042764D59947B1EBC2D08EFA94F8" ma:contentTypeVersion="1" ma:contentTypeDescription="Ein neues Dokument erstellen." ma:contentTypeScope="" ma:versionID="2e0ac7dc34bc09fdfdc9e3e9fc780ce4">
  <xsd:schema xmlns:xsd="http://www.w3.org/2001/XMLSchema" xmlns:xs="http://www.w3.org/2001/XMLSchema" xmlns:p="http://schemas.microsoft.com/office/2006/metadata/properties" xmlns:ns2="29b43c93-341d-42eb-a72b-c48517ed9cf7" targetNamespace="http://schemas.microsoft.com/office/2006/metadata/properties" ma:root="true" ma:fieldsID="dbe190d33c715f23a253886ddfce2b52" ns2:_="">
    <xsd:import namespace="29b43c93-341d-42eb-a72b-c48517ed9cf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43c93-341d-42eb-a72b-c48517ed9c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AD41BD-D214-4410-BFF3-1CF383EB7A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7A9CCF-F00A-4EDF-8026-96A633BE6D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16078E-20A5-434F-ACA7-9AA5946FEB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b43c93-341d-42eb-a72b-c48517ed9c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Berechnung_Umlage</vt:lpstr>
      <vt:lpstr>Liste</vt:lpstr>
      <vt:lpstr>Berechnung_Umlage!Druckbereich</vt:lpstr>
    </vt:vector>
  </TitlesOfParts>
  <Manager/>
  <Company>Diakonie RWL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Grote, Andrea</dc:creator>
  <cp:keywords/>
  <dc:description/>
  <cp:lastModifiedBy>Gläser, Ole</cp:lastModifiedBy>
  <cp:revision/>
  <dcterms:created xsi:type="dcterms:W3CDTF">2019-09-17T15:42:06Z</dcterms:created>
  <dcterms:modified xsi:type="dcterms:W3CDTF">2024-01-08T12:24:58Z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0x0101009EB0042764D59947B1EBC2D08EFA94F8</vt:lpwstr>
  </property>
</Properties>
</file>