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N:\Geschäftsjahre\2023\"/>
    </mc:Choice>
  </mc:AlternateContent>
  <workbookProtection workbookAlgorithmName="SHA-512" workbookHashValue="CELrrwQWg5TfBeJYIjQsnYX4Smn9cleGR5p0Mp3mHH/8/N4DdZuCWD+5kRBOfDJGfj8IhU2VdieDXlxc/5ySdw==" workbookSaltValue="Q0KwUdeHR2UuBuB7Vm0wOg==" workbookSpinCount="100000" lockStructure="1"/>
  <bookViews>
    <workbookView xWindow="0" yWindow="0" windowWidth="38400" windowHeight="17700"/>
  </bookViews>
  <sheets>
    <sheet name="Berechnung_Umlage" sheetId="1" r:id="rId1"/>
    <sheet name="Liste" sheetId="5" state="hidden" r:id="rId2"/>
  </sheets>
  <externalReferences>
    <externalReference r:id="rId3"/>
  </externalReferences>
  <definedNames>
    <definedName name="_xlnm.Print_Area" localSheetId="0">Berechnung_Umlage!$B$2:$H$37</definedName>
    <definedName name="Institutionskennzeichen">'[1]Copy &amp; Paste'!$G$13</definedName>
    <definedName name="Ort">'[1]Seite 1'!$D$8</definedName>
    <definedName name="PLZ">'[1]Seite 1'!$C$8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G24" i="1" l="1"/>
  <c r="G11" i="1" l="1"/>
  <c r="G10" i="1"/>
  <c r="G13" i="1" s="1"/>
  <c r="G16" i="1" l="1"/>
  <c r="G14" i="1"/>
  <c r="G32" i="1"/>
  <c r="G15" i="1" l="1"/>
  <c r="G29" i="1" s="1"/>
  <c r="G26" i="1" s="1"/>
  <c r="G34" i="1"/>
  <c r="G36" i="1" s="1"/>
</calcChain>
</file>

<file path=xl/sharedStrings.xml><?xml version="1.0" encoding="utf-8"?>
<sst xmlns="http://schemas.openxmlformats.org/spreadsheetml/2006/main" count="33" uniqueCount="32">
  <si>
    <t>automatische Berechnung</t>
  </si>
  <si>
    <t>Eingabe erforderlich</t>
  </si>
  <si>
    <t>aktuelle Platzzahl lt. Versorgungsvertrag</t>
  </si>
  <si>
    <t>Einrichtungart</t>
  </si>
  <si>
    <t>Tagespflege</t>
  </si>
  <si>
    <t>Einrichtungsarten</t>
  </si>
  <si>
    <t>vollst. Einrichtung</t>
  </si>
  <si>
    <t>Kurzzeitpflege</t>
  </si>
  <si>
    <t>Inkrafttreten des Versorgungsvertrags</t>
  </si>
  <si>
    <t xml:space="preserve">Vorzuhaltende Pflegefachkräfte gemäß </t>
  </si>
  <si>
    <t>voraussichtlicher monatlicher Umlagebetrag</t>
  </si>
  <si>
    <t>(ab Inkrafttreten des Versorgungsvertrags)</t>
  </si>
  <si>
    <t>voraussichtlicher Umlagebetrag im 1. Monat</t>
  </si>
  <si>
    <t>Monatsnummer</t>
  </si>
  <si>
    <t>Monatstage</t>
  </si>
  <si>
    <t>Monat</t>
  </si>
  <si>
    <t>Tag</t>
  </si>
  <si>
    <t>Jahr</t>
  </si>
  <si>
    <t>Erster Monat berechnen</t>
  </si>
  <si>
    <t>Anz Tage 1. Monat</t>
  </si>
  <si>
    <t>zu berücksichtigende Tage im ersten Monat</t>
  </si>
  <si>
    <t>Anzahl der vollen Monate</t>
  </si>
  <si>
    <t>Gesamt-VZÄ stationär (01.05.GJ)</t>
  </si>
  <si>
    <t>Finanzierungsanteil stationär</t>
  </si>
  <si>
    <t>(wenn der Versorgungsvertrag nach dem Ersten eines Monats in Kraft tritt)</t>
  </si>
  <si>
    <t xml:space="preserve">berechnungstäglicher Vergütungszuschlag </t>
  </si>
  <si>
    <t>Finanzierungsjahr 2023</t>
  </si>
  <si>
    <t>Vorabberechnung des Umlagebetrags und des berechnungstäglichen Vergütungszuschlags zur Refinanzierung des Umlagebetrags 2023</t>
  </si>
  <si>
    <t>fiktive Jahresumlage 2023 (12 Monate)</t>
  </si>
  <si>
    <t>tatsächliche Jahresumlage 2023</t>
  </si>
  <si>
    <t>Berechnungstage im gesamten Jahr 2023</t>
  </si>
  <si>
    <t xml:space="preserve">Vergütungsvereinbarung zum 01.05.2022/ zum Zeitpunkt der Inbetriebnahme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</si>
</sst>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sz val="10"/>
      <name val="Arial"/>
      <family val="2"/>
    </font>
    <font>
      <sz val="12"/>
      <color theme="1"/>
      <name val="Arial Black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4" fontId="8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4" fillId="0" borderId="4" xfId="0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Fill="1"/>
    <xf numFmtId="0" fontId="3" fillId="0" borderId="5" xfId="0" applyFont="1" applyFill="1" applyBorder="1"/>
    <xf numFmtId="0" fontId="3" fillId="0" borderId="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164" fontId="6" fillId="0" borderId="0" xfId="0" applyNumberFormat="1" applyFont="1" applyFill="1" applyBorder="1"/>
    <xf numFmtId="0" fontId="3" fillId="0" borderId="5" xfId="0" applyFont="1" applyFill="1" applyBorder="1" applyAlignment="1">
      <alignment wrapText="1"/>
    </xf>
    <xf numFmtId="14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4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2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 wrapText="1"/>
    </xf>
    <xf numFmtId="0" fontId="0" fillId="0" borderId="0" xfId="0" applyProtection="1"/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 wrapText="1"/>
    </xf>
    <xf numFmtId="44" fontId="3" fillId="2" borderId="0" xfId="2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Border="1"/>
    <xf numFmtId="0" fontId="3" fillId="0" borderId="0" xfId="0" applyFont="1" applyFill="1" applyBorder="1"/>
    <xf numFmtId="0" fontId="0" fillId="0" borderId="0" xfId="0" applyBorder="1"/>
    <xf numFmtId="14" fontId="3" fillId="0" borderId="0" xfId="0" applyNumberFormat="1" applyFont="1" applyFill="1" applyBorder="1"/>
    <xf numFmtId="0" fontId="3" fillId="3" borderId="6" xfId="0" applyFont="1" applyFill="1" applyBorder="1" applyProtection="1">
      <protection locked="0"/>
    </xf>
    <xf numFmtId="164" fontId="6" fillId="4" borderId="6" xfId="0" applyNumberFormat="1" applyFont="1" applyFill="1" applyBorder="1"/>
    <xf numFmtId="44" fontId="6" fillId="4" borderId="6" xfId="2" applyFont="1" applyFill="1" applyBorder="1"/>
    <xf numFmtId="3" fontId="3" fillId="4" borderId="6" xfId="0" applyNumberFormat="1" applyFont="1" applyFill="1" applyBorder="1"/>
    <xf numFmtId="164" fontId="1" fillId="4" borderId="10" xfId="0" applyNumberFormat="1" applyFont="1" applyFill="1" applyBorder="1"/>
    <xf numFmtId="0" fontId="3" fillId="4" borderId="0" xfId="0" applyFont="1" applyFill="1"/>
    <xf numFmtId="14" fontId="3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0" xfId="0" applyFont="1" applyFill="1"/>
    <xf numFmtId="0" fontId="3" fillId="0" borderId="1" xfId="0" applyFont="1" applyBorder="1" applyAlignment="1">
      <alignment vertical="top"/>
    </xf>
    <xf numFmtId="0" fontId="9" fillId="0" borderId="0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</cellXfs>
  <cellStyles count="3">
    <cellStyle name="Standard" xfId="0" builtinId="0"/>
    <cellStyle name="Standard 4" xfId="1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0</xdr:row>
      <xdr:rowOff>28575</xdr:rowOff>
    </xdr:from>
    <xdr:to>
      <xdr:col>7</xdr:col>
      <xdr:colOff>679323</xdr:colOff>
      <xdr:row>0</xdr:row>
      <xdr:rowOff>847725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493" b="17886"/>
        <a:stretch/>
      </xdr:blipFill>
      <xdr:spPr>
        <a:xfrm>
          <a:off x="5962650" y="28575"/>
          <a:ext cx="2822448" cy="81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B\Finanz\Einr_TP_Einzeln\L&#252;denscheid%20TP\Verg&#252;tung\2019\ERGEBNIS\58511_L&#252;denscheid_Johanniter%20TP%20L&#252;denscheid_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"/>
      <sheetName val="Copy &amp; Paste"/>
      <sheetName val="Seite 1"/>
      <sheetName val="Belegung"/>
      <sheetName val="Personalkosten"/>
      <sheetName val="Sachkosten"/>
      <sheetName val="Berechnungen"/>
      <sheetName val="Ergebnis"/>
      <sheetName val="Pauschale"/>
      <sheetName val="§ 43b Übersicht + Berechnung"/>
      <sheetName val="§ 43b Nachweis"/>
      <sheetName val="§ 43b Angebotsprotokoll"/>
      <sheetName val="§ 43b Ergebnis"/>
      <sheetName val="Teilnehmerliste"/>
      <sheetName val="Protokoll"/>
      <sheetName val="Vorab"/>
      <sheetName val="VV"/>
      <sheetName val="DB"/>
      <sheetName val="vdek"/>
      <sheetName val="Abschlussarbeiten"/>
      <sheetName val="LWL örtl. Träger"/>
      <sheetName val="LWL Pflegekassen"/>
      <sheetName val="LWL Träger"/>
    </sheetNames>
    <sheetDataSet>
      <sheetData sheetId="0"/>
      <sheetData sheetId="1">
        <row r="10">
          <cell r="B10" t="str">
            <v>x</v>
          </cell>
        </row>
        <row r="13">
          <cell r="G13">
            <v>510599559</v>
          </cell>
        </row>
      </sheetData>
      <sheetData sheetId="2">
        <row r="8">
          <cell r="C8">
            <v>58511</v>
          </cell>
          <cell r="D8" t="str">
            <v>Lüdenscheid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1:M37"/>
  <sheetViews>
    <sheetView showGridLines="0" tabSelected="1" zoomScaleNormal="100" workbookViewId="0">
      <selection activeCell="N26" sqref="N26"/>
    </sheetView>
  </sheetViews>
  <sheetFormatPr baseColWidth="10" defaultColWidth="11.42578125" defaultRowHeight="18.75" x14ac:dyDescent="0.4"/>
  <cols>
    <col min="1" max="1" width="11.42578125" style="2"/>
    <col min="2" max="3" width="15.7109375" style="2" customWidth="1"/>
    <col min="4" max="4" width="20" style="2" customWidth="1"/>
    <col min="5" max="5" width="15.7109375" style="2" customWidth="1"/>
    <col min="6" max="6" width="20" style="2" customWidth="1"/>
    <col min="7" max="7" width="23" style="2" customWidth="1"/>
    <col min="8" max="9" width="11.42578125" style="2"/>
    <col min="10" max="11" width="11.42578125" style="2" hidden="1" customWidth="1"/>
    <col min="12" max="16384" width="11.42578125" style="2"/>
  </cols>
  <sheetData>
    <row r="1" spans="2:13" ht="67.5" customHeight="1" x14ac:dyDescent="0.4">
      <c r="B1" s="46" t="s">
        <v>26</v>
      </c>
      <c r="C1" s="33"/>
      <c r="D1" s="48"/>
      <c r="E1" s="48"/>
      <c r="F1" s="48"/>
      <c r="G1" s="48"/>
      <c r="H1" s="49"/>
    </row>
    <row r="2" spans="2:13" ht="69" customHeight="1" x14ac:dyDescent="0.45">
      <c r="B2" s="50" t="s">
        <v>27</v>
      </c>
      <c r="C2" s="51"/>
      <c r="D2" s="51"/>
      <c r="E2" s="51"/>
      <c r="F2" s="51"/>
      <c r="G2" s="51"/>
      <c r="H2" s="52"/>
      <c r="I2" s="1"/>
      <c r="J2" s="1"/>
      <c r="K2" s="1"/>
      <c r="L2" s="1"/>
      <c r="M2" s="1"/>
    </row>
    <row r="3" spans="2:13" x14ac:dyDescent="0.4">
      <c r="B3" s="3"/>
      <c r="C3" s="4"/>
      <c r="D3" s="4"/>
      <c r="E3" s="7"/>
      <c r="F3" s="7"/>
      <c r="G3" s="7"/>
      <c r="H3" s="5"/>
    </row>
    <row r="4" spans="2:13" x14ac:dyDescent="0.4">
      <c r="B4" s="57" t="s">
        <v>9</v>
      </c>
      <c r="C4" s="58"/>
      <c r="D4" s="58"/>
      <c r="E4" s="7"/>
      <c r="F4" s="7"/>
      <c r="G4" s="37">
        <v>1</v>
      </c>
      <c r="H4" s="5"/>
      <c r="L4" s="45"/>
      <c r="M4" s="2" t="s">
        <v>1</v>
      </c>
    </row>
    <row r="5" spans="2:13" ht="36" customHeight="1" x14ac:dyDescent="0.4">
      <c r="B5" s="59" t="s">
        <v>31</v>
      </c>
      <c r="C5" s="60"/>
      <c r="D5" s="60"/>
      <c r="E5" s="7"/>
      <c r="F5" s="7"/>
      <c r="G5" s="34"/>
      <c r="H5" s="14"/>
    </row>
    <row r="6" spans="2:13" x14ac:dyDescent="0.4">
      <c r="B6" s="15"/>
      <c r="C6" s="16"/>
      <c r="D6" s="16"/>
      <c r="E6" s="7"/>
      <c r="F6" s="7"/>
      <c r="G6" s="34"/>
      <c r="H6" s="14"/>
      <c r="L6" s="42"/>
      <c r="M6" s="2" t="s">
        <v>0</v>
      </c>
    </row>
    <row r="7" spans="2:13" x14ac:dyDescent="0.4">
      <c r="B7" s="59" t="s">
        <v>8</v>
      </c>
      <c r="C7" s="60"/>
      <c r="D7" s="60"/>
      <c r="E7" s="34"/>
      <c r="F7" s="30"/>
      <c r="G7" s="43">
        <v>44927</v>
      </c>
      <c r="H7" s="14"/>
    </row>
    <row r="8" spans="2:13" hidden="1" x14ac:dyDescent="0.4">
      <c r="B8" s="15"/>
      <c r="C8" s="16"/>
      <c r="D8" s="16"/>
      <c r="E8" s="35" t="s">
        <v>22</v>
      </c>
      <c r="F8" s="30"/>
      <c r="G8" s="26">
        <v>41822.43</v>
      </c>
      <c r="H8" s="14"/>
    </row>
    <row r="9" spans="2:13" hidden="1" x14ac:dyDescent="0.4">
      <c r="B9" s="15"/>
      <c r="C9" s="16"/>
      <c r="D9" s="16"/>
      <c r="E9" s="35" t="s">
        <v>23</v>
      </c>
      <c r="F9" s="30"/>
      <c r="G9" s="32">
        <v>326273455.57999998</v>
      </c>
      <c r="H9" s="14"/>
    </row>
    <row r="10" spans="2:13" hidden="1" x14ac:dyDescent="0.4">
      <c r="B10" s="15"/>
      <c r="C10" s="16"/>
      <c r="D10" s="16"/>
      <c r="E10" s="30" t="s">
        <v>16</v>
      </c>
      <c r="F10" s="31"/>
      <c r="G10" s="27">
        <f>DAY(G7)</f>
        <v>1</v>
      </c>
      <c r="H10" s="14"/>
    </row>
    <row r="11" spans="2:13" hidden="1" x14ac:dyDescent="0.4">
      <c r="B11" s="15"/>
      <c r="C11" s="16"/>
      <c r="D11" s="16"/>
      <c r="E11" s="47" t="s">
        <v>15</v>
      </c>
      <c r="F11" s="47"/>
      <c r="G11" s="27">
        <f>MONTH(G7)</f>
        <v>1</v>
      </c>
      <c r="H11" s="14"/>
    </row>
    <row r="12" spans="2:13" s="13" customFormat="1" ht="57" hidden="1" customHeight="1" x14ac:dyDescent="0.4">
      <c r="B12" s="15"/>
      <c r="C12" s="16"/>
      <c r="D12" s="16"/>
      <c r="E12" s="47" t="s">
        <v>17</v>
      </c>
      <c r="F12" s="47"/>
      <c r="G12" s="27">
        <f>YEAR(G7)</f>
        <v>2023</v>
      </c>
      <c r="H12" s="14"/>
      <c r="J12" s="28" t="s">
        <v>13</v>
      </c>
      <c r="K12" s="28" t="s">
        <v>14</v>
      </c>
    </row>
    <row r="13" spans="2:13" s="13" customFormat="1" hidden="1" x14ac:dyDescent="0.4">
      <c r="B13" s="15"/>
      <c r="C13" s="16"/>
      <c r="D13" s="16"/>
      <c r="E13" s="47" t="s">
        <v>18</v>
      </c>
      <c r="F13" s="47"/>
      <c r="G13" s="25" t="str">
        <f>IF(AND(G12=2023,G10&gt;1),"rechnen","volle Monate")</f>
        <v>volle Monate</v>
      </c>
      <c r="H13" s="14"/>
      <c r="J13" s="29">
        <v>1</v>
      </c>
      <c r="K13" s="29">
        <v>31</v>
      </c>
    </row>
    <row r="14" spans="2:13" s="13" customFormat="1" hidden="1" x14ac:dyDescent="0.4">
      <c r="B14" s="15"/>
      <c r="C14" s="16"/>
      <c r="D14" s="16"/>
      <c r="E14" s="61" t="s">
        <v>19</v>
      </c>
      <c r="F14" s="61"/>
      <c r="G14" s="27" t="b">
        <f>IF(G13="rechnen",(VLOOKUP(G11,J13:K30,2,FALSE)))</f>
        <v>0</v>
      </c>
      <c r="H14" s="14"/>
      <c r="J14" s="29"/>
      <c r="K14" s="29"/>
    </row>
    <row r="15" spans="2:13" s="13" customFormat="1" hidden="1" x14ac:dyDescent="0.4">
      <c r="B15" s="15"/>
      <c r="C15" s="16"/>
      <c r="D15" s="16"/>
      <c r="E15" s="47" t="s">
        <v>20</v>
      </c>
      <c r="F15" s="47"/>
      <c r="G15" s="27" t="str">
        <f>IF(G14&lt;&gt;FALSE,G14-G10+1,"")</f>
        <v/>
      </c>
      <c r="H15" s="14"/>
      <c r="J15" s="29"/>
      <c r="K15" s="29"/>
    </row>
    <row r="16" spans="2:13" s="13" customFormat="1" hidden="1" x14ac:dyDescent="0.4">
      <c r="B16" s="15"/>
      <c r="C16" s="16"/>
      <c r="D16" s="16"/>
      <c r="E16" s="47" t="s">
        <v>21</v>
      </c>
      <c r="F16" s="47"/>
      <c r="G16" s="27">
        <f>IF(OR(G12&lt;&gt;2023,(AND(G11=1,G10=1))),12,IF(G14=FALSE,(13-G11),(12-G11)))</f>
        <v>12</v>
      </c>
      <c r="H16" s="14"/>
      <c r="J16" s="29">
        <v>2</v>
      </c>
      <c r="K16" s="29">
        <v>28</v>
      </c>
    </row>
    <row r="17" spans="2:11" s="13" customFormat="1" x14ac:dyDescent="0.4">
      <c r="B17" s="15"/>
      <c r="C17" s="16"/>
      <c r="D17" s="16"/>
      <c r="E17" s="7"/>
      <c r="F17" s="7"/>
      <c r="G17" s="22"/>
      <c r="H17" s="14"/>
      <c r="J17" s="29">
        <v>3</v>
      </c>
      <c r="K17" s="29">
        <v>31</v>
      </c>
    </row>
    <row r="18" spans="2:11" s="13" customFormat="1" x14ac:dyDescent="0.4">
      <c r="B18" s="6" t="s">
        <v>2</v>
      </c>
      <c r="C18" s="4"/>
      <c r="D18" s="4"/>
      <c r="E18" s="4"/>
      <c r="F18" s="4"/>
      <c r="G18" s="37"/>
      <c r="H18" s="5"/>
      <c r="J18" s="29">
        <v>4</v>
      </c>
      <c r="K18" s="29">
        <v>30</v>
      </c>
    </row>
    <row r="19" spans="2:11" s="13" customFormat="1" x14ac:dyDescent="0.4">
      <c r="B19" s="3"/>
      <c r="C19" s="4"/>
      <c r="D19" s="4"/>
      <c r="E19" s="4"/>
      <c r="F19" s="4"/>
      <c r="G19" s="4"/>
      <c r="H19" s="5"/>
      <c r="J19" s="29">
        <v>5</v>
      </c>
      <c r="K19" s="29">
        <v>31</v>
      </c>
    </row>
    <row r="20" spans="2:11" s="13" customFormat="1" x14ac:dyDescent="0.4">
      <c r="B20" s="6" t="s">
        <v>3</v>
      </c>
      <c r="C20" s="4"/>
      <c r="D20" s="4"/>
      <c r="E20" s="4"/>
      <c r="F20" s="4"/>
      <c r="G20" s="44" t="s">
        <v>6</v>
      </c>
      <c r="H20" s="5"/>
      <c r="J20" s="29">
        <v>6</v>
      </c>
      <c r="K20" s="29">
        <v>30</v>
      </c>
    </row>
    <row r="21" spans="2:11" s="13" customFormat="1" x14ac:dyDescent="0.4">
      <c r="B21" s="15"/>
      <c r="C21" s="16"/>
      <c r="D21" s="16"/>
      <c r="E21" s="7"/>
      <c r="F21" s="7"/>
      <c r="G21" s="36"/>
      <c r="H21" s="14"/>
      <c r="J21" s="29"/>
      <c r="K21" s="29"/>
    </row>
    <row r="22" spans="2:11" s="13" customFormat="1" x14ac:dyDescent="0.4">
      <c r="B22" s="15"/>
      <c r="C22" s="16"/>
      <c r="D22" s="16"/>
      <c r="E22" s="7"/>
      <c r="F22" s="7"/>
      <c r="G22" s="36"/>
      <c r="H22" s="14"/>
      <c r="J22" s="29"/>
      <c r="K22" s="29"/>
    </row>
    <row r="23" spans="2:11" s="13" customFormat="1" x14ac:dyDescent="0.4">
      <c r="B23" s="15"/>
      <c r="C23" s="16"/>
      <c r="D23" s="16"/>
      <c r="E23" s="7"/>
      <c r="F23" s="7"/>
      <c r="G23" s="36"/>
      <c r="H23" s="14"/>
      <c r="J23" s="29"/>
      <c r="K23" s="29"/>
    </row>
    <row r="24" spans="2:11" s="13" customFormat="1" ht="19.5" x14ac:dyDescent="0.4">
      <c r="B24" s="55" t="s">
        <v>28</v>
      </c>
      <c r="C24" s="56"/>
      <c r="D24" s="56"/>
      <c r="E24" s="56"/>
      <c r="F24" s="8"/>
      <c r="G24" s="38">
        <f>ROUND((((G4/G8)*G9)/12),2)*12</f>
        <v>7801.4400000000005</v>
      </c>
      <c r="H24" s="9"/>
      <c r="J24" s="29"/>
      <c r="K24" s="29"/>
    </row>
    <row r="25" spans="2:11" s="13" customFormat="1" ht="19.5" x14ac:dyDescent="0.4">
      <c r="B25" s="17"/>
      <c r="C25" s="18"/>
      <c r="D25" s="18"/>
      <c r="E25" s="18"/>
      <c r="F25" s="19"/>
      <c r="G25" s="20"/>
      <c r="H25" s="21"/>
      <c r="J25" s="29">
        <v>7</v>
      </c>
      <c r="K25" s="29">
        <v>31</v>
      </c>
    </row>
    <row r="26" spans="2:11" ht="18" customHeight="1" x14ac:dyDescent="0.4">
      <c r="B26" s="53" t="s">
        <v>29</v>
      </c>
      <c r="C26" s="54"/>
      <c r="D26" s="54"/>
      <c r="E26" s="18"/>
      <c r="F26" s="19"/>
      <c r="G26" s="38">
        <f>IF(G13=FALSE,G16*G32,(G29+(G16*G32)))</f>
        <v>7801.4400000000005</v>
      </c>
      <c r="H26" s="21"/>
      <c r="J26" s="29">
        <v>8</v>
      </c>
      <c r="K26" s="29">
        <v>31</v>
      </c>
    </row>
    <row r="27" spans="2:11" ht="18" customHeight="1" x14ac:dyDescent="0.4">
      <c r="B27" s="62" t="s">
        <v>11</v>
      </c>
      <c r="C27" s="63"/>
      <c r="D27" s="63"/>
      <c r="E27" s="63"/>
      <c r="F27" s="19"/>
      <c r="G27" s="34"/>
      <c r="H27" s="21"/>
      <c r="J27" s="29">
        <v>9</v>
      </c>
      <c r="K27" s="29">
        <v>30</v>
      </c>
    </row>
    <row r="28" spans="2:11" ht="18" customHeight="1" x14ac:dyDescent="0.4">
      <c r="B28" s="23"/>
      <c r="C28" s="24"/>
      <c r="D28" s="24"/>
      <c r="E28" s="24"/>
      <c r="F28" s="19"/>
      <c r="G28" s="20"/>
      <c r="H28" s="21"/>
      <c r="J28" s="29">
        <v>10</v>
      </c>
      <c r="K28" s="29">
        <v>31</v>
      </c>
    </row>
    <row r="29" spans="2:11" s="13" customFormat="1" ht="19.5" x14ac:dyDescent="0.4">
      <c r="B29" s="53" t="s">
        <v>12</v>
      </c>
      <c r="C29" s="54"/>
      <c r="D29" s="54"/>
      <c r="E29" s="54"/>
      <c r="F29" s="19"/>
      <c r="G29" s="39">
        <f>ROUND(IF(G10&gt;1,(G32/G14)*G15,0),2)</f>
        <v>0</v>
      </c>
      <c r="H29" s="21"/>
      <c r="J29" s="29">
        <v>11</v>
      </c>
      <c r="K29" s="29">
        <v>30</v>
      </c>
    </row>
    <row r="30" spans="2:11" ht="24" customHeight="1" x14ac:dyDescent="0.4">
      <c r="B30" s="62" t="s">
        <v>24</v>
      </c>
      <c r="C30" s="63"/>
      <c r="D30" s="63"/>
      <c r="E30" s="63"/>
      <c r="F30" s="19"/>
      <c r="G30" s="34"/>
      <c r="H30" s="21"/>
      <c r="J30" s="29">
        <v>12</v>
      </c>
      <c r="K30" s="29">
        <v>31</v>
      </c>
    </row>
    <row r="31" spans="2:11" s="13" customFormat="1" ht="19.5" x14ac:dyDescent="0.4">
      <c r="B31" s="23"/>
      <c r="C31" s="24"/>
      <c r="D31" s="24"/>
      <c r="E31" s="18"/>
      <c r="F31" s="19"/>
      <c r="G31" s="20"/>
      <c r="H31" s="21"/>
    </row>
    <row r="32" spans="2:11" s="13" customFormat="1" ht="19.5" x14ac:dyDescent="0.4">
      <c r="B32" s="53" t="s">
        <v>10</v>
      </c>
      <c r="C32" s="54"/>
      <c r="D32" s="54"/>
      <c r="E32" s="54"/>
      <c r="F32" s="19"/>
      <c r="G32" s="38">
        <f>G24/12</f>
        <v>650.12</v>
      </c>
      <c r="H32" s="21"/>
    </row>
    <row r="33" spans="2:8" s="13" customFormat="1" ht="19.5" x14ac:dyDescent="0.4">
      <c r="B33" s="17"/>
      <c r="C33" s="18"/>
      <c r="D33" s="18"/>
      <c r="E33" s="18"/>
      <c r="F33" s="19"/>
      <c r="G33" s="20"/>
      <c r="H33" s="21"/>
    </row>
    <row r="34" spans="2:8" s="13" customFormat="1" x14ac:dyDescent="0.4">
      <c r="B34" s="6" t="s">
        <v>30</v>
      </c>
      <c r="C34" s="4"/>
      <c r="D34" s="4"/>
      <c r="E34" s="4"/>
      <c r="F34" s="4"/>
      <c r="G34" s="40">
        <f>(IF(G20="Kurzzeitpflege",365*G18*0.9,IF(G20="vollst. Einrichtung",365*G18*0.975,IF(G20="Tagespflege",250*G18*0.9))))</f>
        <v>0</v>
      </c>
      <c r="H34" s="5"/>
    </row>
    <row r="35" spans="2:8" s="13" customFormat="1" ht="19.5" thickBot="1" x14ac:dyDescent="0.45">
      <c r="B35" s="3"/>
      <c r="C35" s="4"/>
      <c r="D35" s="4"/>
      <c r="E35" s="4"/>
      <c r="F35" s="4"/>
      <c r="G35" s="4"/>
      <c r="H35" s="5"/>
    </row>
    <row r="36" spans="2:8" ht="23.25" thickBot="1" x14ac:dyDescent="0.5">
      <c r="B36" s="6" t="s">
        <v>25</v>
      </c>
      <c r="C36" s="4"/>
      <c r="D36" s="4"/>
      <c r="E36" s="4"/>
      <c r="F36" s="4"/>
      <c r="G36" s="41" t="e">
        <f>ROUND(G24/G34,2)</f>
        <v>#DIV/0!</v>
      </c>
      <c r="H36" s="5"/>
    </row>
    <row r="37" spans="2:8" ht="19.5" thickBot="1" x14ac:dyDescent="0.45">
      <c r="B37" s="10"/>
      <c r="C37" s="11"/>
      <c r="D37" s="11"/>
      <c r="E37" s="11"/>
      <c r="F37" s="11"/>
      <c r="G37" s="11"/>
      <c r="H37" s="12"/>
    </row>
  </sheetData>
  <sheetProtection algorithmName="SHA-512" hashValue="N44RbmjK2zZzOrgImqVqHIUcsgMKPY90ziQucwIsVcvUG5jP8J5NuMNmXNRiRAhBS6Pr8MEbHepaOFBsc9si+w==" saltValue="4iDYV6gkmG3/QTNfB0m26w==" spinCount="100000" sheet="1" objects="1" scenarios="1"/>
  <mergeCells count="17">
    <mergeCell ref="B32:E32"/>
    <mergeCell ref="B24:E24"/>
    <mergeCell ref="B4:D4"/>
    <mergeCell ref="B5:D5"/>
    <mergeCell ref="E13:F13"/>
    <mergeCell ref="E15:F15"/>
    <mergeCell ref="E14:F14"/>
    <mergeCell ref="B26:D26"/>
    <mergeCell ref="B7:D7"/>
    <mergeCell ref="B30:E30"/>
    <mergeCell ref="B29:E29"/>
    <mergeCell ref="B27:E27"/>
    <mergeCell ref="E12:F12"/>
    <mergeCell ref="E11:F11"/>
    <mergeCell ref="E16:F16"/>
    <mergeCell ref="D1:H1"/>
    <mergeCell ref="B2:H2"/>
  </mergeCells>
  <pageMargins left="0.7" right="0.7" top="0.78740157499999996" bottom="0.78740157499999996" header="0.3" footer="0.3"/>
  <pageSetup paperSize="9" scale="7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Liste!$A$3:$A$5</xm:f>
          </x14:formula1>
          <xm:sqref>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5"/>
  <sheetViews>
    <sheetView workbookViewId="0">
      <selection activeCell="E1" sqref="E1"/>
    </sheetView>
  </sheetViews>
  <sheetFormatPr baseColWidth="10" defaultRowHeight="15" x14ac:dyDescent="0.25"/>
  <sheetData>
    <row r="1" spans="1:1" x14ac:dyDescent="0.25">
      <c r="A1" t="s">
        <v>5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Berechnung_Umlage</vt:lpstr>
      <vt:lpstr>Liste</vt:lpstr>
      <vt:lpstr>Berechnung_Umlage!Druckbereich</vt:lpstr>
    </vt:vector>
  </TitlesOfParts>
  <Company>Diakonie RWL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Grote, Andrea</dc:creator>
  <cp:lastModifiedBy>Heyroth, Dennis</cp:lastModifiedBy>
  <cp:lastPrinted>2019-09-17T17:06:35Z</cp:lastPrinted>
  <dcterms:created xsi:type="dcterms:W3CDTF">2019-09-17T15:42:06Z</dcterms:created>
  <dcterms:modified xsi:type="dcterms:W3CDTF">2022-12-20T11:14:11Z</dcterms:modified>
</cp:coreProperties>
</file>